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0035" windowHeight="1176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L8" i="1"/>
  <c r="L7"/>
  <c r="C83"/>
  <c r="C82"/>
  <c r="C81"/>
  <c r="C61"/>
  <c r="C60"/>
  <c r="C67"/>
  <c r="C66"/>
  <c r="C65"/>
  <c r="C64"/>
  <c r="C63"/>
  <c r="G16"/>
  <c r="C75"/>
  <c r="C74"/>
  <c r="C76"/>
  <c r="G28"/>
  <c r="C77"/>
  <c r="C79"/>
  <c r="C84"/>
  <c r="C86"/>
  <c r="D27"/>
  <c r="C78"/>
  <c r="C80"/>
  <c r="C85"/>
  <c r="C87"/>
  <c r="O30"/>
  <c r="O28"/>
</calcChain>
</file>

<file path=xl/sharedStrings.xml><?xml version="1.0" encoding="utf-8"?>
<sst xmlns="http://schemas.openxmlformats.org/spreadsheetml/2006/main" count="93" uniqueCount="84">
  <si>
    <t>Resolution width</t>
  </si>
  <si>
    <t>pixels</t>
  </si>
  <si>
    <t>Resolution height</t>
  </si>
  <si>
    <t>bit/pixel</t>
  </si>
  <si>
    <t>CXP interface bitdepth</t>
  </si>
  <si>
    <t>CXP Packetsize</t>
  </si>
  <si>
    <t>Number of CXP links</t>
  </si>
  <si>
    <t>Selectable between 1, 2 and 4 links</t>
  </si>
  <si>
    <t>CXP frequency</t>
  </si>
  <si>
    <t>Gbps</t>
  </si>
  <si>
    <t>Selectable between 3,125 and 6,25</t>
  </si>
  <si>
    <t>fps</t>
  </si>
  <si>
    <t>Interface utilization</t>
  </si>
  <si>
    <t>%</t>
  </si>
  <si>
    <t>percentage of bandwidth used for linerate</t>
  </si>
  <si>
    <t>can be switched between 8 and 10 bit</t>
  </si>
  <si>
    <t>minimal 32 rows required</t>
  </si>
  <si>
    <t>decrease width resolution will not increase sensor framerate</t>
  </si>
  <si>
    <t>Native</t>
  </si>
  <si>
    <t>ROI selector</t>
  </si>
  <si>
    <t>effective</t>
  </si>
  <si>
    <t># columns</t>
  </si>
  <si>
    <t>pixel</t>
  </si>
  <si>
    <t>Interface Config</t>
  </si>
  <si>
    <t>FPS</t>
  </si>
  <si>
    <t>MPX</t>
  </si>
  <si>
    <t>@</t>
  </si>
  <si>
    <t>ANJA</t>
  </si>
  <si>
    <t>CXP interface</t>
  </si>
  <si>
    <t>Bit</t>
  </si>
  <si>
    <t>Interface bitdepth</t>
  </si>
  <si>
    <t>CXP packetsize</t>
  </si>
  <si>
    <t># CXP links</t>
  </si>
  <si>
    <t>Bit/pixel</t>
  </si>
  <si>
    <t>IF bit/pixel</t>
  </si>
  <si>
    <t>CXPlinks</t>
  </si>
  <si>
    <t>CXP freq</t>
  </si>
  <si>
    <t>Interface utilization factor</t>
  </si>
  <si>
    <t xml:space="preserve">50-100%: decrease data throughput </t>
  </si>
  <si>
    <t>Packetsize configuration will influence data throughput</t>
  </si>
  <si>
    <t>t_line_if</t>
  </si>
  <si>
    <t>ReadOutMode</t>
  </si>
  <si>
    <t>Sensor</t>
  </si>
  <si>
    <t>ROT clks</t>
  </si>
  <si>
    <t>Black lines</t>
  </si>
  <si>
    <t>shutter inserted rows</t>
  </si>
  <si>
    <t>FOT[us]</t>
  </si>
  <si>
    <t>FOT sensitive [us]</t>
  </si>
  <si>
    <t>AreaScan</t>
  </si>
  <si>
    <t>LineScan</t>
  </si>
  <si>
    <t>GR ZR</t>
  </si>
  <si>
    <t>ZR</t>
  </si>
  <si>
    <t>t_line_sensor_area</t>
  </si>
  <si>
    <t>t_line_sensor_line</t>
  </si>
  <si>
    <t>t_line_extend_area</t>
  </si>
  <si>
    <t>t_line_extend_line</t>
  </si>
  <si>
    <t>t_overhead_line_area</t>
  </si>
  <si>
    <t>t_overhead_line_line</t>
  </si>
  <si>
    <t>N_overhead_area</t>
  </si>
  <si>
    <t>N_overhead_line</t>
  </si>
  <si>
    <t>M</t>
  </si>
  <si>
    <t>Framerate_max_area</t>
  </si>
  <si>
    <t>Framerate_max_line</t>
  </si>
  <si>
    <t>Framerate_max_actual_area</t>
  </si>
  <si>
    <t>Framerate_max_actual_line</t>
  </si>
  <si>
    <t>Configuration</t>
  </si>
  <si>
    <t xml:space="preserve">In linescan mode the speed is optimized for minimum </t>
  </si>
  <si>
    <t>maximum image quality for large field of views</t>
  </si>
  <si>
    <t>Mode</t>
  </si>
  <si>
    <t>Area scan</t>
  </si>
  <si>
    <t>Line scan</t>
  </si>
  <si>
    <t>Maximum framespeed area scan mode</t>
  </si>
  <si>
    <t>Maximum framespeed line scan mode</t>
  </si>
  <si>
    <t>minimum 128; multiples of 128</t>
  </si>
  <si>
    <t>minimum 2; multiples of 2</t>
  </si>
  <si>
    <t>S-25A70 CXP Frame rate calculator</t>
  </si>
  <si>
    <t># rows</t>
  </si>
  <si>
    <t>width (# columns)</t>
  </si>
  <si>
    <t>height (# rows)</t>
  </si>
  <si>
    <t>number of rows, areascan should be used for</t>
  </si>
  <si>
    <t>2 CXP links only work with a CXP frequency of 6,25 Gbps</t>
  </si>
  <si>
    <t>R1.1</t>
  </si>
  <si>
    <t>Maximum Framespeed</t>
  </si>
  <si>
    <t>Input Region of Interest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</si>
</sst>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/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8000"/>
      <name val="Calibri"/>
      <family val="2"/>
      <scheme val="minor"/>
    </font>
    <font>
      <sz val="18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3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  <protection locked="0"/>
    </xf>
    <xf numFmtId="0" fontId="12" fillId="7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 locked="0"/>
    </xf>
    <xf numFmtId="17" fontId="4" fillId="8" borderId="0" xfId="0" quotePrefix="1" applyNumberFormat="1" applyFont="1" applyFill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2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164" fontId="1" fillId="3" borderId="2" xfId="0" applyNumberFormat="1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164" fontId="1" fillId="3" borderId="8" xfId="0" applyNumberFormat="1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/>
    <xf numFmtId="0" fontId="0" fillId="0" borderId="0" xfId="0" applyFont="1" applyFill="1" applyBorder="1" applyProtection="1">
      <protection locked="0"/>
    </xf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3" xfId="0" applyBorder="1" applyProtection="1"/>
    <xf numFmtId="0" fontId="0" fillId="0" borderId="9" xfId="0" applyBorder="1" applyProtection="1"/>
    <xf numFmtId="0" fontId="0" fillId="4" borderId="0" xfId="0" applyFill="1" applyAlignment="1" applyProtection="1">
      <alignment vertical="center"/>
      <protection locked="0"/>
    </xf>
    <xf numFmtId="165" fontId="4" fillId="4" borderId="0" xfId="0" quotePrefix="1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164" fontId="16" fillId="7" borderId="0" xfId="0" applyNumberFormat="1" applyFont="1" applyFill="1" applyAlignment="1" applyProtection="1">
      <alignment horizontal="center" vertical="center"/>
    </xf>
    <xf numFmtId="2" fontId="17" fillId="7" borderId="0" xfId="0" applyNumberFormat="1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30</xdr:row>
      <xdr:rowOff>57150</xdr:rowOff>
    </xdr:from>
    <xdr:ext cx="3710503" cy="638175"/>
    <xdr:sp macro="" textlink="">
      <xdr:nvSpPr>
        <xdr:cNvPr id="2" name="TextBox 1"/>
        <xdr:cNvSpPr txBox="1"/>
      </xdr:nvSpPr>
      <xdr:spPr>
        <a:xfrm>
          <a:off x="7677150" y="6248400"/>
          <a:ext cx="3710503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i="1">
              <a:solidFill>
                <a:schemeClr val="tx1"/>
              </a:solidFill>
              <a:latin typeface="+mn-lt"/>
              <a:ea typeface="+mn-ea"/>
              <a:cs typeface="+mn-cs"/>
            </a:rPr>
            <a:t>Please</a:t>
          </a:r>
          <a:r>
            <a:rPr lang="nl-NL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note that this frame rate calculater is only exact within</a:t>
          </a:r>
          <a:endParaRPr lang="nl-NL"/>
        </a:p>
        <a:p>
          <a:r>
            <a:rPr lang="nl-NL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a few percent. For the exact frame rate always test with an </a:t>
          </a:r>
          <a:endParaRPr lang="nl-NL"/>
        </a:p>
        <a:p>
          <a:r>
            <a:rPr lang="nl-NL" sz="11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actual camera or let Adimec do a test with an actual camera.</a:t>
          </a:r>
          <a:endParaRPr lang="nl-NL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88"/>
  <sheetViews>
    <sheetView tabSelected="1" workbookViewId="0">
      <selection activeCell="R31" sqref="R31"/>
    </sheetView>
  </sheetViews>
  <sheetFormatPr defaultRowHeight="15"/>
  <cols>
    <col min="1" max="1" width="9.140625" style="24"/>
    <col min="2" max="2" width="30" style="24" bestFit="1" customWidth="1"/>
    <col min="3" max="3" width="12" style="24" bestFit="1" customWidth="1"/>
    <col min="4" max="10" width="9.140625" style="24"/>
    <col min="11" max="11" width="10.140625" style="24" customWidth="1"/>
    <col min="12" max="16384" width="9.140625" style="24"/>
  </cols>
  <sheetData>
    <row r="1" spans="2:18" s="5" customFormat="1"/>
    <row r="2" spans="2:18" s="6" customFormat="1" ht="23.25">
      <c r="B2" s="7" t="s">
        <v>75</v>
      </c>
      <c r="C2" s="8"/>
      <c r="D2" s="8"/>
      <c r="E2" s="8"/>
      <c r="F2" s="9"/>
      <c r="G2" s="8"/>
      <c r="H2" s="8"/>
      <c r="I2" s="8"/>
      <c r="J2" s="8"/>
      <c r="K2" s="8"/>
      <c r="L2" s="61"/>
      <c r="M2" s="61"/>
      <c r="N2" s="8"/>
      <c r="O2" s="10"/>
      <c r="P2" s="8"/>
      <c r="Q2" s="62">
        <v>42604</v>
      </c>
      <c r="R2" s="8" t="s">
        <v>81</v>
      </c>
    </row>
    <row r="3" spans="2:18" s="5" customFormat="1"/>
    <row r="4" spans="2:18" s="6" customFormat="1"/>
    <row r="5" spans="2:18" s="6" customFormat="1" ht="18.75">
      <c r="B5" s="63" t="s">
        <v>83</v>
      </c>
      <c r="D5" s="11" t="s">
        <v>18</v>
      </c>
      <c r="E5" s="12"/>
      <c r="F5" s="12"/>
      <c r="G5" s="12"/>
      <c r="H5" s="12"/>
      <c r="I5" s="11" t="s">
        <v>19</v>
      </c>
    </row>
    <row r="6" spans="2:18" s="6" customFormat="1" ht="15.75">
      <c r="B6" s="64"/>
      <c r="L6" s="13" t="s">
        <v>20</v>
      </c>
    </row>
    <row r="7" spans="2:18" s="6" customFormat="1" ht="15.75">
      <c r="B7" s="64"/>
      <c r="D7" s="6" t="s">
        <v>21</v>
      </c>
      <c r="F7" s="1">
        <v>5120</v>
      </c>
      <c r="G7" s="6" t="s">
        <v>1</v>
      </c>
      <c r="I7" s="6" t="s">
        <v>77</v>
      </c>
      <c r="K7" s="2">
        <v>5120</v>
      </c>
      <c r="L7" s="3">
        <f>ROUNDDOWN(K7/128,0)*128</f>
        <v>5120</v>
      </c>
      <c r="M7" s="6" t="s">
        <v>1</v>
      </c>
      <c r="N7" s="28" t="s">
        <v>73</v>
      </c>
    </row>
    <row r="8" spans="2:18" s="6" customFormat="1" ht="15.75">
      <c r="B8" s="64"/>
      <c r="D8" s="6" t="s">
        <v>76</v>
      </c>
      <c r="F8" s="1">
        <v>5120</v>
      </c>
      <c r="G8" s="6" t="s">
        <v>22</v>
      </c>
      <c r="I8" s="6" t="s">
        <v>78</v>
      </c>
      <c r="K8" s="2">
        <v>5120</v>
      </c>
      <c r="L8" s="3">
        <f>ROUNDDOWN(K8/2,0)*2</f>
        <v>5120</v>
      </c>
      <c r="M8" s="6" t="s">
        <v>1</v>
      </c>
      <c r="N8" s="28" t="s">
        <v>74</v>
      </c>
    </row>
    <row r="9" spans="2:18" s="6" customFormat="1">
      <c r="B9" s="64"/>
    </row>
    <row r="10" spans="2:18" s="6" customFormat="1">
      <c r="B10" s="64"/>
    </row>
    <row r="11" spans="2:18" s="6" customFormat="1" ht="15.75">
      <c r="B11" s="64"/>
      <c r="I11" s="6" t="s">
        <v>65</v>
      </c>
      <c r="K11" s="2" t="s">
        <v>69</v>
      </c>
      <c r="N11" s="28" t="s">
        <v>66</v>
      </c>
    </row>
    <row r="12" spans="2:18" s="6" customFormat="1">
      <c r="B12" s="64"/>
      <c r="N12" s="28" t="s">
        <v>79</v>
      </c>
    </row>
    <row r="13" spans="2:18" s="6" customFormat="1" ht="15" customHeight="1">
      <c r="N13" s="28" t="s">
        <v>67</v>
      </c>
    </row>
    <row r="14" spans="2:18" s="5" customForma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s="6" customFormat="1"/>
    <row r="16" spans="2:18" s="6" customFormat="1" ht="18.75">
      <c r="B16" s="64" t="s">
        <v>23</v>
      </c>
      <c r="D16" s="15" t="s">
        <v>28</v>
      </c>
      <c r="G16" s="4" t="str">
        <f>CONCATENATE("CXP",ROUNDDOWN(G20,0),"_X",G19)</f>
        <v>CXP6_X4</v>
      </c>
    </row>
    <row r="17" spans="2:18" s="6" customFormat="1" ht="15.75">
      <c r="B17" s="64"/>
      <c r="D17" s="6" t="s">
        <v>30</v>
      </c>
      <c r="G17" s="2">
        <v>8</v>
      </c>
      <c r="H17" s="6" t="s">
        <v>33</v>
      </c>
    </row>
    <row r="18" spans="2:18" s="6" customFormat="1" ht="15.75">
      <c r="B18" s="64"/>
      <c r="D18" s="6" t="s">
        <v>31</v>
      </c>
      <c r="G18" s="2">
        <v>2048</v>
      </c>
      <c r="H18" s="6" t="s">
        <v>29</v>
      </c>
      <c r="N18" s="28" t="s">
        <v>39</v>
      </c>
    </row>
    <row r="19" spans="2:18" s="6" customFormat="1" ht="15.75">
      <c r="B19" s="64"/>
      <c r="D19" s="6" t="s">
        <v>32</v>
      </c>
      <c r="G19" s="2">
        <v>4</v>
      </c>
      <c r="N19" s="28" t="s">
        <v>80</v>
      </c>
    </row>
    <row r="20" spans="2:18" s="6" customFormat="1" ht="15.75">
      <c r="B20" s="64"/>
      <c r="D20" s="6" t="s">
        <v>8</v>
      </c>
      <c r="G20" s="2">
        <v>6.25</v>
      </c>
      <c r="H20" s="6" t="s">
        <v>9</v>
      </c>
      <c r="O20" s="16"/>
    </row>
    <row r="21" spans="2:18" s="6" customFormat="1" ht="15.75">
      <c r="B21" s="64"/>
      <c r="D21" s="6" t="s">
        <v>37</v>
      </c>
      <c r="G21" s="2">
        <v>100</v>
      </c>
      <c r="H21" s="6" t="s">
        <v>13</v>
      </c>
      <c r="N21" s="28" t="s">
        <v>38</v>
      </c>
    </row>
    <row r="22" spans="2:18" s="6" customFormat="1"/>
    <row r="23" spans="2:18" s="5" customFormat="1" ht="1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s="6" customFormat="1"/>
    <row r="25" spans="2:18" s="6" customFormat="1" ht="28.5">
      <c r="B25" s="63" t="s">
        <v>82</v>
      </c>
      <c r="D25" s="65" t="s">
        <v>24</v>
      </c>
      <c r="E25" s="65"/>
      <c r="F25" s="12"/>
      <c r="G25" s="12"/>
      <c r="H25" s="12"/>
      <c r="I25" s="11"/>
    </row>
    <row r="26" spans="2:18" s="6" customFormat="1">
      <c r="B26" s="64"/>
      <c r="G26" s="66" t="s">
        <v>25</v>
      </c>
      <c r="H26" s="66"/>
      <c r="Q26" s="58"/>
    </row>
    <row r="27" spans="2:18" s="6" customFormat="1" ht="15.75" thickBot="1">
      <c r="B27" s="64"/>
      <c r="D27" s="67">
        <f>IF(K11=O61,C86,C87)</f>
        <v>72.204872793247702</v>
      </c>
      <c r="E27" s="67"/>
      <c r="G27" s="66"/>
      <c r="H27" s="66"/>
      <c r="Q27" s="58"/>
    </row>
    <row r="28" spans="2:18" s="6" customFormat="1">
      <c r="B28" s="64"/>
      <c r="D28" s="67"/>
      <c r="E28" s="67"/>
      <c r="G28" s="68">
        <f>L7*L8/(1024*1024)</f>
        <v>25</v>
      </c>
      <c r="H28" s="68"/>
      <c r="K28" s="29" t="s">
        <v>71</v>
      </c>
      <c r="L28" s="30"/>
      <c r="M28" s="30"/>
      <c r="N28" s="30"/>
      <c r="O28" s="31">
        <f>C86</f>
        <v>72.204872793247702</v>
      </c>
      <c r="P28" s="32" t="s">
        <v>11</v>
      </c>
      <c r="Q28" s="58"/>
    </row>
    <row r="29" spans="2:18" s="6" customFormat="1">
      <c r="B29" s="64"/>
      <c r="D29" s="67"/>
      <c r="E29" s="67"/>
      <c r="F29" s="69" t="s">
        <v>26</v>
      </c>
      <c r="G29" s="68"/>
      <c r="H29" s="68"/>
      <c r="K29" s="33"/>
      <c r="L29" s="34"/>
      <c r="M29" s="34"/>
      <c r="N29" s="34"/>
      <c r="O29" s="35"/>
      <c r="P29" s="36"/>
      <c r="Q29" s="58"/>
    </row>
    <row r="30" spans="2:18" s="6" customFormat="1" ht="15.75" thickBot="1">
      <c r="B30" s="64"/>
      <c r="D30" s="67"/>
      <c r="E30" s="67"/>
      <c r="F30" s="69"/>
      <c r="G30" s="68"/>
      <c r="H30" s="68"/>
      <c r="K30" s="37" t="s">
        <v>72</v>
      </c>
      <c r="L30" s="38"/>
      <c r="M30" s="38"/>
      <c r="N30" s="38"/>
      <c r="O30" s="39">
        <f>C87</f>
        <v>72.703926839296344</v>
      </c>
      <c r="P30" s="40" t="s">
        <v>11</v>
      </c>
      <c r="Q30" s="58"/>
    </row>
    <row r="31" spans="2:18" s="6" customFormat="1">
      <c r="B31" s="64"/>
      <c r="D31" s="67"/>
      <c r="E31" s="67"/>
      <c r="G31" s="68"/>
      <c r="H31" s="68"/>
    </row>
    <row r="32" spans="2:18" s="6" customFormat="1">
      <c r="B32" s="64"/>
      <c r="D32" s="67"/>
      <c r="E32" s="67"/>
    </row>
    <row r="33" spans="2:18" s="6" customFormat="1">
      <c r="B33" s="64"/>
    </row>
    <row r="34" spans="2:18" s="6" customFormat="1"/>
    <row r="35" spans="2:18" s="5" customFormat="1"/>
    <row r="36" spans="2:18" s="6" customFormat="1" ht="15" customHeight="1">
      <c r="B36" s="17"/>
      <c r="C36" s="18"/>
      <c r="D36" s="18"/>
      <c r="E36" s="18"/>
      <c r="F36" s="19"/>
      <c r="G36" s="18"/>
      <c r="H36" s="18"/>
      <c r="I36" s="18"/>
      <c r="J36" s="18"/>
      <c r="K36" s="18"/>
      <c r="L36" s="20"/>
      <c r="M36" s="18"/>
      <c r="N36" s="18"/>
      <c r="O36" s="21"/>
      <c r="P36" s="18"/>
      <c r="Q36" s="22"/>
      <c r="R36" s="18"/>
    </row>
    <row r="37" spans="2:18" s="6" customFormat="1"/>
    <row r="38" spans="2:18" s="6" customFormat="1"/>
    <row r="39" spans="2:18" s="6" customFormat="1"/>
    <row r="40" spans="2:18" s="6" customFormat="1"/>
    <row r="41" spans="2:18" s="6" customFormat="1"/>
    <row r="42" spans="2:18" s="6" customFormat="1"/>
    <row r="43" spans="2:18" s="6" customFormat="1"/>
    <row r="44" spans="2:18" s="6" customFormat="1"/>
    <row r="45" spans="2:18" s="6" customFormat="1"/>
    <row r="46" spans="2:18" s="6" customFormat="1"/>
    <row r="47" spans="2:18" s="6" customFormat="1"/>
    <row r="48" spans="2:18" s="6" customFormat="1"/>
    <row r="49" spans="2:15" s="6" customFormat="1"/>
    <row r="50" spans="2:15" s="6" customFormat="1"/>
    <row r="51" spans="2:15" s="6" customFormat="1"/>
    <row r="52" spans="2:15" s="6" customFormat="1"/>
    <row r="53" spans="2:15" s="6" customFormat="1"/>
    <row r="54" spans="2:15" s="6" customFormat="1"/>
    <row r="55" spans="2:15" s="6" customFormat="1"/>
    <row r="56" spans="2:15" s="6" customFormat="1"/>
    <row r="57" spans="2:15" s="23" customFormat="1"/>
    <row r="58" spans="2:15" s="50" customFormat="1"/>
    <row r="59" spans="2:15" hidden="1"/>
    <row r="60" spans="2:15" hidden="1">
      <c r="B60" s="24" t="s">
        <v>0</v>
      </c>
      <c r="C60" s="27">
        <f>L7</f>
        <v>5120</v>
      </c>
      <c r="D60" s="24" t="s">
        <v>1</v>
      </c>
      <c r="E60" s="25" t="s">
        <v>17</v>
      </c>
      <c r="L60" s="24" t="s">
        <v>34</v>
      </c>
      <c r="M60" s="24" t="s">
        <v>35</v>
      </c>
      <c r="N60" s="24" t="s">
        <v>36</v>
      </c>
      <c r="O60" s="24" t="s">
        <v>68</v>
      </c>
    </row>
    <row r="61" spans="2:15" hidden="1">
      <c r="B61" s="24" t="s">
        <v>2</v>
      </c>
      <c r="C61" s="27">
        <f>L8</f>
        <v>5120</v>
      </c>
      <c r="D61" s="24" t="s">
        <v>1</v>
      </c>
      <c r="E61" s="25" t="s">
        <v>16</v>
      </c>
      <c r="L61" s="24">
        <v>8</v>
      </c>
      <c r="M61" s="24">
        <v>2</v>
      </c>
      <c r="N61" s="24">
        <v>3.125</v>
      </c>
      <c r="O61" s="24" t="s">
        <v>69</v>
      </c>
    </row>
    <row r="62" spans="2:15" hidden="1">
      <c r="C62" s="27"/>
      <c r="E62" s="25"/>
      <c r="L62" s="24">
        <v>10</v>
      </c>
      <c r="M62" s="24">
        <v>4</v>
      </c>
      <c r="N62" s="24">
        <v>6.25</v>
      </c>
      <c r="O62" s="24" t="s">
        <v>70</v>
      </c>
    </row>
    <row r="63" spans="2:15" hidden="1">
      <c r="B63" s="24" t="s">
        <v>4</v>
      </c>
      <c r="C63" s="27">
        <f>G17</f>
        <v>8</v>
      </c>
      <c r="D63" s="24" t="s">
        <v>3</v>
      </c>
      <c r="E63" s="25" t="s">
        <v>15</v>
      </c>
    </row>
    <row r="64" spans="2:15" hidden="1">
      <c r="B64" s="24" t="s">
        <v>5</v>
      </c>
      <c r="C64" s="27">
        <f>G18</f>
        <v>2048</v>
      </c>
    </row>
    <row r="65" spans="2:17" hidden="1">
      <c r="B65" s="24" t="s">
        <v>6</v>
      </c>
      <c r="C65" s="27">
        <f>G19</f>
        <v>4</v>
      </c>
      <c r="E65" s="25" t="s">
        <v>7</v>
      </c>
    </row>
    <row r="66" spans="2:17" hidden="1">
      <c r="B66" s="24" t="s">
        <v>8</v>
      </c>
      <c r="C66" s="27">
        <f>G20</f>
        <v>6.25</v>
      </c>
      <c r="D66" s="24" t="s">
        <v>9</v>
      </c>
      <c r="E66" s="25" t="s">
        <v>10</v>
      </c>
    </row>
    <row r="67" spans="2:17" hidden="1">
      <c r="B67" s="24" t="s">
        <v>12</v>
      </c>
      <c r="C67" s="27">
        <f>G21</f>
        <v>100</v>
      </c>
      <c r="D67" s="24" t="s">
        <v>13</v>
      </c>
      <c r="E67" s="25" t="s">
        <v>14</v>
      </c>
    </row>
    <row r="68" spans="2:17" hidden="1">
      <c r="B68" s="51"/>
      <c r="C68" s="52"/>
      <c r="D68" s="51"/>
    </row>
    <row r="69" spans="2:17" ht="15.75" hidden="1" thickBot="1">
      <c r="B69" s="53"/>
      <c r="C69" s="54"/>
      <c r="D69" s="53"/>
    </row>
    <row r="70" spans="2:17" hidden="1">
      <c r="B70" s="53"/>
      <c r="C70" s="54"/>
      <c r="D70" s="53"/>
      <c r="I70" s="47" t="s">
        <v>41</v>
      </c>
      <c r="J70" s="48"/>
      <c r="K70" s="48" t="s">
        <v>42</v>
      </c>
      <c r="L70" s="48" t="s">
        <v>43</v>
      </c>
      <c r="M70" s="48" t="s">
        <v>44</v>
      </c>
      <c r="N70" s="48" t="s">
        <v>45</v>
      </c>
      <c r="O70" s="48" t="s">
        <v>46</v>
      </c>
      <c r="P70" s="48" t="s">
        <v>47</v>
      </c>
      <c r="Q70" s="49"/>
    </row>
    <row r="71" spans="2:17" hidden="1">
      <c r="B71" s="53"/>
      <c r="C71" s="55"/>
      <c r="D71" s="53"/>
      <c r="I71" s="42" t="s">
        <v>48</v>
      </c>
      <c r="J71" s="41"/>
      <c r="K71" s="41" t="s">
        <v>50</v>
      </c>
      <c r="L71" s="41">
        <v>120</v>
      </c>
      <c r="M71" s="41">
        <v>21</v>
      </c>
      <c r="N71" s="41">
        <v>4</v>
      </c>
      <c r="O71" s="41">
        <v>93.986000000000004</v>
      </c>
      <c r="P71" s="41">
        <v>77.936000000000007</v>
      </c>
      <c r="Q71" s="43"/>
    </row>
    <row r="72" spans="2:17" ht="15.75" hidden="1" thickBot="1">
      <c r="B72" s="53"/>
      <c r="C72" s="54"/>
      <c r="D72" s="53"/>
      <c r="I72" s="44" t="s">
        <v>49</v>
      </c>
      <c r="J72" s="45"/>
      <c r="K72" s="45" t="s">
        <v>51</v>
      </c>
      <c r="L72" s="45">
        <v>90</v>
      </c>
      <c r="M72" s="45">
        <v>6</v>
      </c>
      <c r="N72" s="45">
        <v>1</v>
      </c>
      <c r="O72" s="45">
        <v>47.484000000000002</v>
      </c>
      <c r="P72" s="45">
        <v>31.484000000000002</v>
      </c>
      <c r="Q72" s="46"/>
    </row>
    <row r="73" spans="2:17" hidden="1"/>
    <row r="74" spans="2:17" hidden="1">
      <c r="B74" s="24" t="s">
        <v>40</v>
      </c>
      <c r="C74" s="27">
        <f>C60*(100/C67)*(1/0.98)*C63*(10/8)*(C64/(C64-32))*(1/(C66*1000000000*C65))</f>
        <v>2.1229672821509552E-6</v>
      </c>
    </row>
    <row r="75" spans="2:17" hidden="1">
      <c r="B75" s="24" t="s">
        <v>52</v>
      </c>
      <c r="C75" s="27">
        <f>MAX(L71+2,(C60/32)+4)/62000000</f>
        <v>2.6451612903225807E-6</v>
      </c>
      <c r="I75" s="6" t="s">
        <v>27</v>
      </c>
    </row>
    <row r="76" spans="2:17" hidden="1">
      <c r="B76" s="24" t="s">
        <v>53</v>
      </c>
      <c r="C76" s="27">
        <f>MAX(L72+2,(C60/32)+4)/62000000</f>
        <v>2.6451612903225807E-6</v>
      </c>
      <c r="E76" s="26"/>
    </row>
    <row r="77" spans="2:17" hidden="1">
      <c r="B77" s="24" t="s">
        <v>54</v>
      </c>
      <c r="C77" s="27">
        <f>IF(C75&lt;C74,C74-C75,0)</f>
        <v>0</v>
      </c>
    </row>
    <row r="78" spans="2:17" hidden="1">
      <c r="B78" s="24" t="s">
        <v>55</v>
      </c>
      <c r="C78" s="27">
        <f>IF(C76&lt;C74,C74-C76,0)</f>
        <v>0</v>
      </c>
    </row>
    <row r="79" spans="2:17" hidden="1">
      <c r="B79" s="24" t="s">
        <v>56</v>
      </c>
      <c r="C79" s="27">
        <f>(((F7/32)+4)/62000000)+C77</f>
        <v>2.6451612903225807E-6</v>
      </c>
    </row>
    <row r="80" spans="2:17" hidden="1">
      <c r="B80" s="24" t="s">
        <v>57</v>
      </c>
      <c r="C80" s="27">
        <f>(((F7/32)+4)/62000000)+C78</f>
        <v>2.6451612903225807E-6</v>
      </c>
    </row>
    <row r="81" spans="2:3" hidden="1">
      <c r="B81" s="24" t="s">
        <v>58</v>
      </c>
      <c r="C81" s="27">
        <f>M71+N71</f>
        <v>25</v>
      </c>
    </row>
    <row r="82" spans="2:3" hidden="1">
      <c r="B82" s="24" t="s">
        <v>59</v>
      </c>
      <c r="C82" s="27">
        <f>M72+N72</f>
        <v>7</v>
      </c>
    </row>
    <row r="83" spans="2:3" hidden="1">
      <c r="B83" s="24" t="s">
        <v>60</v>
      </c>
      <c r="C83" s="27">
        <f>0.000005</f>
        <v>5.0000000000000004E-6</v>
      </c>
    </row>
    <row r="84" spans="2:3" hidden="1">
      <c r="B84" s="24" t="s">
        <v>61</v>
      </c>
      <c r="C84" s="27">
        <f>1/(C83+(O71/1000000)+(C81*C79)+((C61+1)*(C75+C77)))</f>
        <v>72.934214942674444</v>
      </c>
    </row>
    <row r="85" spans="2:3" ht="15.75" hidden="1" thickBot="1">
      <c r="B85" s="24" t="s">
        <v>62</v>
      </c>
      <c r="C85" s="27">
        <f>1/(C83+(O72/1000000)+(C82*C80)+((C61+1)*(C76+C78)))</f>
        <v>73.438309938683176</v>
      </c>
    </row>
    <row r="86" spans="2:3" hidden="1">
      <c r="B86" s="56" t="s">
        <v>63</v>
      </c>
      <c r="C86" s="59">
        <f>0.99*C84</f>
        <v>72.204872793247702</v>
      </c>
    </row>
    <row r="87" spans="2:3" ht="15.75" hidden="1" thickBot="1">
      <c r="B87" s="57" t="s">
        <v>64</v>
      </c>
      <c r="C87" s="60">
        <f>0.99*C85</f>
        <v>72.703926839296344</v>
      </c>
    </row>
    <row r="88" spans="2:3" hidden="1"/>
  </sheetData>
  <sheetProtection sheet="1" objects="1" scenarios="1"/>
  <mergeCells count="8">
    <mergeCell ref="B5:B12"/>
    <mergeCell ref="B16:B21"/>
    <mergeCell ref="B25:B33"/>
    <mergeCell ref="D25:E25"/>
    <mergeCell ref="G26:H27"/>
    <mergeCell ref="D27:E32"/>
    <mergeCell ref="G28:H31"/>
    <mergeCell ref="F29:F30"/>
  </mergeCells>
  <conditionalFormatting sqref="K7">
    <cfRule type="cellIs" dxfId="5" priority="7" operator="greaterThan">
      <formula>$F$7</formula>
    </cfRule>
    <cfRule type="cellIs" dxfId="4" priority="8" operator="greaterThan">
      <formula>$F$7</formula>
    </cfRule>
  </conditionalFormatting>
  <conditionalFormatting sqref="K8">
    <cfRule type="cellIs" dxfId="3" priority="5" operator="greaterThan">
      <formula>$F$8</formula>
    </cfRule>
    <cfRule type="cellIs" dxfId="2" priority="6" operator="greaterThan">
      <formula>$F$8</formula>
    </cfRule>
  </conditionalFormatting>
  <conditionalFormatting sqref="K10">
    <cfRule type="cellIs" dxfId="1" priority="3" operator="lessThan">
      <formula>0</formula>
    </cfRule>
    <cfRule type="cellIs" dxfId="0" priority="4" operator="greaterThan">
      <formula>$F$7</formula>
    </cfRule>
  </conditionalFormatting>
  <dataValidations count="7">
    <dataValidation type="whole" allowBlank="1" showInputMessage="1" showErrorMessage="1" sqref="K8">
      <formula1>2</formula1>
      <formula2>F8</formula2>
    </dataValidation>
    <dataValidation type="whole" allowBlank="1" showInputMessage="1" showErrorMessage="1" sqref="K7">
      <formula1>128</formula1>
      <formula2>F7</formula2>
    </dataValidation>
    <dataValidation type="list" allowBlank="1" showInputMessage="1" showErrorMessage="1" sqref="G20">
      <formula1>$N$61:$N$62</formula1>
    </dataValidation>
    <dataValidation type="list" allowBlank="1" showInputMessage="1" showErrorMessage="1" sqref="G17">
      <formula1>$L$61:$L$62</formula1>
    </dataValidation>
    <dataValidation type="list" allowBlank="1" showInputMessage="1" showErrorMessage="1" sqref="G19">
      <formula1>$M$61:$M$62</formula1>
    </dataValidation>
    <dataValidation type="whole" allowBlank="1" showInputMessage="1" showErrorMessage="1" sqref="G21">
      <formula1>50</formula1>
      <formula2>100</formula2>
    </dataValidation>
    <dataValidation type="list" allowBlank="1" showInputMessage="1" showErrorMessage="1" sqref="K11">
      <formula1>$O$61:$O$62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Adimec Advanced Image Systems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bkoene</cp:lastModifiedBy>
  <dcterms:created xsi:type="dcterms:W3CDTF">2014-12-17T11:39:23Z</dcterms:created>
  <dcterms:modified xsi:type="dcterms:W3CDTF">2016-08-31T08:27:09Z</dcterms:modified>
</cp:coreProperties>
</file>